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9585" yWindow="-15" windowWidth="9570" windowHeight="11640"/>
  </bookViews>
  <sheets>
    <sheet name="Calcolo economico finanziario" sheetId="1" r:id="rId1"/>
    <sheet name="Tariffe manutezione" sheetId="12" r:id="rId2"/>
    <sheet name="Tariffe elettriche" sheetId="14" r:id="rId3"/>
    <sheet name="Calcolo_RIC" sheetId="15" r:id="rId4"/>
  </sheets>
  <definedNames>
    <definedName name="_xlnm.Print_Area" localSheetId="0">'Calcolo economico finanziario'!$A$1:$D$52</definedName>
  </definedNames>
  <calcPr calcId="125725"/>
</workbook>
</file>

<file path=xl/calcChain.xml><?xml version="1.0" encoding="utf-8"?>
<calcChain xmlns="http://schemas.openxmlformats.org/spreadsheetml/2006/main">
  <c r="C14" i="1"/>
  <c r="C28"/>
  <c r="C32"/>
  <c r="C35"/>
  <c r="C18"/>
  <c r="C19" s="1"/>
  <c r="D46"/>
  <c r="C46"/>
  <c r="M16"/>
  <c r="M17"/>
  <c r="C51"/>
  <c r="C52" s="1"/>
  <c r="C36" l="1"/>
  <c r="C40" s="1"/>
  <c r="C42" s="1"/>
  <c r="C47" s="1"/>
  <c r="M18"/>
  <c r="A17"/>
  <c r="A16"/>
  <c r="D47"/>
  <c r="C22"/>
  <c r="C23"/>
  <c r="C48" l="1"/>
</calcChain>
</file>

<file path=xl/sharedStrings.xml><?xml version="1.0" encoding="utf-8"?>
<sst xmlns="http://schemas.openxmlformats.org/spreadsheetml/2006/main" count="134" uniqueCount="111">
  <si>
    <t>Profilo investimento senza finanziamento bancario</t>
  </si>
  <si>
    <t>Note utili alla compilazione</t>
  </si>
  <si>
    <r>
      <t xml:space="preserve">Potenza impianto </t>
    </r>
    <r>
      <rPr>
        <sz val="10"/>
        <color indexed="12"/>
        <rFont val="Arial Narrow"/>
        <family val="2"/>
      </rPr>
      <t>(kWp)</t>
    </r>
  </si>
  <si>
    <t>kWp</t>
  </si>
  <si>
    <t>kWh/anno</t>
  </si>
  <si>
    <t>Tariffa incentivante GSE per Conto Energia</t>
  </si>
  <si>
    <t>euro/kWh</t>
  </si>
  <si>
    <r>
      <t xml:space="preserve">VEDI TARIFFE INCENTIVANTI </t>
    </r>
    <r>
      <rPr>
        <sz val="8"/>
        <rFont val="Arial Narrow"/>
        <family val="2"/>
      </rPr>
      <t>: verificare da tabella potenza impianto - integrazione architettonica</t>
    </r>
  </si>
  <si>
    <t>euro</t>
  </si>
  <si>
    <t>Ritorno investimento</t>
  </si>
  <si>
    <t>anni</t>
  </si>
  <si>
    <t>ritorno dell'investimento</t>
  </si>
  <si>
    <t>utile dell'investimento</t>
  </si>
  <si>
    <t>Profilo investimento con finanziamento bancario</t>
  </si>
  <si>
    <t>Percentuale di finanziamento</t>
  </si>
  <si>
    <t>finanziamento richiesto</t>
  </si>
  <si>
    <r>
      <t xml:space="preserve">tasso di interesse annuo </t>
    </r>
    <r>
      <rPr>
        <b/>
        <sz val="10"/>
        <color indexed="10"/>
        <rFont val="Arial Narrow"/>
        <family val="2"/>
      </rPr>
      <t>fisso</t>
    </r>
    <r>
      <rPr>
        <sz val="10"/>
        <color indexed="10"/>
        <rFont val="Arial Narrow"/>
        <family val="2"/>
      </rPr>
      <t xml:space="preserve"> base*</t>
    </r>
  </si>
  <si>
    <r>
      <t xml:space="preserve">margine su base annuo richiesto dalla Banca </t>
    </r>
    <r>
      <rPr>
        <i/>
        <sz val="10"/>
        <color indexed="10"/>
        <rFont val="Arial Narrow"/>
        <family val="2"/>
      </rPr>
      <t>(Spread)</t>
    </r>
  </si>
  <si>
    <t>Variabile in funzione della convenzione scelta in relazione all'istituto di credito</t>
  </si>
  <si>
    <t>TOTALE tasso di interesse sul  finanziamento</t>
  </si>
  <si>
    <t>Valore totale del tasso di interesse del finanziamento (varia in funzione della convenzione con gli istituti di credito)</t>
  </si>
  <si>
    <t>durata finanziamento (anni)</t>
  </si>
  <si>
    <t>periodicità rate (mesi)</t>
  </si>
  <si>
    <t>mesi</t>
  </si>
  <si>
    <r>
      <t xml:space="preserve">da inserire: </t>
    </r>
    <r>
      <rPr>
        <b/>
        <sz val="10"/>
        <rFont val="Arial Narrow"/>
        <family val="2"/>
      </rPr>
      <t>1</t>
    </r>
    <r>
      <rPr>
        <sz val="8"/>
        <rFont val="Arial Narrow"/>
        <family val="2"/>
      </rPr>
      <t xml:space="preserve"> se rata mensile; </t>
    </r>
    <r>
      <rPr>
        <b/>
        <sz val="10"/>
        <rFont val="Arial Narrow"/>
        <family val="2"/>
      </rPr>
      <t>2</t>
    </r>
    <r>
      <rPr>
        <sz val="8"/>
        <rFont val="Arial Narrow"/>
        <family val="2"/>
      </rPr>
      <t xml:space="preserve"> se rata bimestrale; </t>
    </r>
    <r>
      <rPr>
        <b/>
        <sz val="10"/>
        <rFont val="Arial Narrow"/>
        <family val="2"/>
      </rPr>
      <t>3</t>
    </r>
    <r>
      <rPr>
        <sz val="8"/>
        <rFont val="Arial Narrow"/>
        <family val="2"/>
      </rPr>
      <t xml:space="preserve"> se rata quadrimestrale; </t>
    </r>
    <r>
      <rPr>
        <b/>
        <sz val="10"/>
        <rFont val="Arial Narrow"/>
        <family val="2"/>
      </rPr>
      <t>4</t>
    </r>
    <r>
      <rPr>
        <sz val="8"/>
        <rFont val="Arial Narrow"/>
        <family val="2"/>
      </rPr>
      <t xml:space="preserve"> se rata trimestrale; </t>
    </r>
    <r>
      <rPr>
        <b/>
        <sz val="10"/>
        <rFont val="Arial Narrow"/>
        <family val="2"/>
      </rPr>
      <t>6</t>
    </r>
    <r>
      <rPr>
        <sz val="8"/>
        <rFont val="Arial Narrow"/>
        <family val="2"/>
      </rPr>
      <t xml:space="preserve"> se rata semestrale</t>
    </r>
  </si>
  <si>
    <t>numero di rate</t>
  </si>
  <si>
    <t>numero di rate del finanziamento</t>
  </si>
  <si>
    <t>Totale Rata annua del finanziamento (Euro)</t>
  </si>
  <si>
    <t>euro/anno</t>
  </si>
  <si>
    <t>totale valore rate da rimborsare all'istituto bancario</t>
  </si>
  <si>
    <t>Premio assicurativo "All Risk"</t>
  </si>
  <si>
    <t>anno</t>
  </si>
  <si>
    <t>Obbligatoria se si accede al finanziamento. Variabile in funzione della convenzione scelta in relazione alla compagnia di assicurazione</t>
  </si>
  <si>
    <t>totale valore rate da rimborsare all'istituto bancario, incluso del costo di assicurazione</t>
  </si>
  <si>
    <t>Saldo annuo a credito</t>
  </si>
  <si>
    <t>differenza fra i valori annui delle tariffe incentivanti e le rate per il finanziamento</t>
  </si>
  <si>
    <t>sintesi dell'utile dell'investimento con finanziamento</t>
  </si>
  <si>
    <t>utile dell'investimento, incluso investimento finanziario ed assicurazione</t>
  </si>
  <si>
    <r>
      <t xml:space="preserve">Programma di manutenzione periodica </t>
    </r>
    <r>
      <rPr>
        <sz val="8"/>
        <color indexed="10"/>
        <rFont val="Arial Narrow"/>
        <family val="2"/>
      </rPr>
      <t>(estensione a 5 anni)</t>
    </r>
  </si>
  <si>
    <t>kwp</t>
  </si>
  <si>
    <r>
      <t xml:space="preserve">VEDI TARIFFE MANUTENZIONE </t>
    </r>
    <r>
      <rPr>
        <sz val="8"/>
        <rFont val="Arial Narrow"/>
        <family val="2"/>
      </rPr>
      <t>: indicare il valore in funzione della opzione scelta                                                                                 (a.manutenzione periodica, b."all-inclusive") e della potenza installata</t>
    </r>
  </si>
  <si>
    <t>5 anni</t>
  </si>
  <si>
    <t>Altro</t>
  </si>
  <si>
    <t>Sono escluse dai presenti calcoli le spese di istruttoria e l'imposta sostitutiva sull'importo finanziato in quanto poco rilevanti</t>
  </si>
  <si>
    <t>POTENZA NOMINALE IMPIANTO</t>
  </si>
  <si>
    <t>Tabella Tariffe Manutenzione Beghelli Servizi</t>
  </si>
  <si>
    <t>TARIFFE di MANUTENZIONE</t>
  </si>
  <si>
    <t>a. estensione garanzia + manutenzione programmata</t>
  </si>
  <si>
    <t>b. "all inclusive" (garanzia, manutenzione programmata, interventi straordinari, antifurto)</t>
  </si>
  <si>
    <t>1 – 20 kWp</t>
  </si>
  <si>
    <t>80 €/kWp</t>
  </si>
  <si>
    <t>100 €/kWp</t>
  </si>
  <si>
    <t xml:space="preserve">  20 – 50 kWp</t>
  </si>
  <si>
    <t>75 €/kWp</t>
  </si>
  <si>
    <t>95 €/kWp</t>
  </si>
  <si>
    <t>&gt; 50 kWp</t>
  </si>
  <si>
    <t>70 €/kWp</t>
  </si>
  <si>
    <t>90 €/kWp</t>
  </si>
  <si>
    <t>N.B. per maggiori dettagli realtivi al servizio di manutenzione leggere bene i contratti Beghelli Servizi</t>
  </si>
  <si>
    <r>
      <t xml:space="preserve">I valori di seguito riportati sono </t>
    </r>
    <r>
      <rPr>
        <b/>
        <u/>
        <sz val="8"/>
        <rFont val="Arial"/>
        <family val="2"/>
      </rPr>
      <t>annuali</t>
    </r>
    <r>
      <rPr>
        <b/>
        <sz val="8"/>
        <rFont val="Arial"/>
        <family val="2"/>
      </rPr>
      <t xml:space="preserve"> e sono riportati nei contratti di manutenzione Beghelli Servizi</t>
    </r>
  </si>
  <si>
    <t>dato estratto da Progem Pianeta Sole®</t>
  </si>
  <si>
    <t>contributo che include sia la tariffa incentivante che il valore di scambio sul posto o la cessione di energia alla rete</t>
  </si>
  <si>
    <t>aggiungere i.v.a. solo in caso di persona fisica (in caso di persona giurudica risulta essere una partita di giro)</t>
  </si>
  <si>
    <t>calcolo economico finanziario con orizzonte temporale del progetto a 20 anni</t>
  </si>
  <si>
    <t>Stima dell'energia Prodotta</t>
  </si>
  <si>
    <t>Totale Beneficio</t>
  </si>
  <si>
    <t>Beneficio Totale Annuo (primo anno)</t>
  </si>
  <si>
    <t>Beneficio cumulato al netto dell'investimento dall'anno 1 all' anno 20</t>
  </si>
  <si>
    <t>TOTALE Rata annua del finanziamento (Euro) con assicurazione</t>
  </si>
  <si>
    <t>* valore medio dell'energia in caso di cessione in rete ed autoconsumo</t>
  </si>
  <si>
    <t>primi</t>
  </si>
  <si>
    <t>ultimi</t>
  </si>
  <si>
    <r>
      <t xml:space="preserve">Proiezione UTILE </t>
    </r>
    <r>
      <rPr>
        <b/>
        <sz val="10"/>
        <color indexed="12"/>
        <rFont val="Arial Narrow"/>
        <family val="2"/>
      </rPr>
      <t>a 20 anni</t>
    </r>
  </si>
  <si>
    <t>Utile cumulato al netto dell'investimento dall'anno 1 all' anno 20</t>
  </si>
  <si>
    <t>Valore Impianto "chiavi in mano" i.v.a. compresa (10%)</t>
  </si>
  <si>
    <r>
      <t>D'obbligo su impianti &gt; 200Kwp.(</t>
    </r>
    <r>
      <rPr>
        <b/>
        <sz val="8"/>
        <rFont val="Arial Narrow"/>
        <family val="2"/>
      </rPr>
      <t>0,11€/Kwh</t>
    </r>
    <r>
      <rPr>
        <sz val="8"/>
        <rFont val="Arial Narrow"/>
        <family val="2"/>
      </rPr>
      <t xml:space="preserve"> : acquisto ~ 0,14€/Kwh; vendita ~ 0,095€/Kwh) </t>
    </r>
  </si>
  <si>
    <t>tasso su base fissa, durata 15 anni, indicativo (da modificare in caso di scelta di tasso variabile e della durata) Vedi Banca o Sole24h</t>
  </si>
  <si>
    <t xml:space="preserve">Portale tariffe elettriche della ElCom: confronti la Sua tariffa    </t>
  </si>
  <si>
    <t xml:space="preserve"> </t>
  </si>
  <si>
    <t xml:space="preserve">Amministrazione federale admin.ch </t>
  </si>
  <si>
    <t xml:space="preserve">Commissione federale dell'energia elettrica ElcomPagina iniziale Contatti </t>
  </si>
  <si>
    <t xml:space="preserve">       La Sua tariffa elettrica </t>
  </si>
  <si>
    <t xml:space="preserve">            Comune: Lugano </t>
  </si>
  <si>
    <t xml:space="preserve">            Gestore di rete: Aziende Industriali di Lugano SA </t>
  </si>
  <si>
    <t xml:space="preserve">              </t>
  </si>
  <si>
    <t xml:space="preserve">            Utilizzazione della rete: 9,07 </t>
  </si>
  <si>
    <t xml:space="preserve">            Energia: 8,40 </t>
  </si>
  <si>
    <t xml:space="preserve">            Tributi a enti pubblici: 2,00 </t>
  </si>
  <si>
    <t xml:space="preserve">            Tasse di incitamento (RIC): 0,45 </t>
  </si>
  <si>
    <t xml:space="preserve">            Totale: 19,92 </t>
  </si>
  <si>
    <t xml:space="preserve">            I prezzi sono indicati in ct./kWh IVA esclusa. </t>
  </si>
  <si>
    <t xml:space="preserve">            Denominazione della tariffa per l'utilizzazione della rete: Fascia A </t>
  </si>
  <si>
    <t xml:space="preserve">            Denominazione della tariffa per l'energia: Fascia A </t>
  </si>
  <si>
    <t xml:space="preserve">            Tariffe notificate il: 01/01/2009 </t>
  </si>
  <si>
    <t xml:space="preserve">      Caricamento dei dati… </t>
  </si>
  <si>
    <t xml:space="preserve">       Quali tariffe vuole confrontare? Categoria di consumo: </t>
  </si>
  <si>
    <t xml:space="preserve">               H1 H2 H3 H4 H5 H6 H7 H8 C1 C2 C3 C4 C5 C6 C7 Aiuto </t>
  </si>
  <si>
    <t xml:space="preserve">            Tariffe dell'anno: </t>
  </si>
  <si>
    <t xml:space="preserve">               2009 2010 </t>
  </si>
  <si>
    <t xml:space="preserve">            Componenti tariffarie indicate: </t>
  </si>
  <si>
    <t xml:space="preserve">               Prezzo complessivo Utilizzazione della rete Energia Tributi Aiuto </t>
  </si>
  <si>
    <t xml:space="preserve">       </t>
  </si>
  <si>
    <t>Calcolatore delle tariffe di un impianto fotovoltaico</t>
  </si>
  <si>
    <t>Risultato del calcolo delle tariffe sulla base dei vostri dati</t>
  </si>
  <si>
    <t>Fondatezza delle incentivazioni:</t>
  </si>
  <si>
    <t>Si</t>
  </si>
  <si>
    <t>Tariffa presumibile:</t>
  </si>
  <si>
    <t>69.44 Rp/kWh</t>
  </si>
  <si>
    <t>Questo calcolo non è giuridicamente vincolante e non è determinante per l'eventuale risposta in merito alla remunerazione per l’immissione di elettricità a copertura dei costi da parte di swissgrid.</t>
  </si>
  <si>
    <t>In caso di ulteriori domande contattare il Centro clienti e informazioni di swissgrid.</t>
  </si>
  <si>
    <t>6.5%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</si>
</sst>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64" formatCode="_-[$€-2]\ * #,##0_ ;_-[$€-2]\ * \-#,##0\ ;_-[$€-2]\ * &quot;-&quot;??_ ;_-@_ "/>
    <numFmt numFmtId="165" formatCode="_-[$€-2]\ * #,##0.00_ ;_-[$€-2]\ * \-#,##0.00\ ;_-[$€-2]\ * &quot;-&quot;??_ ;_-@_ "/>
    <numFmt numFmtId="166" formatCode="_-* #,##0_-;\-* #,##0_-;_-* &quot;-&quot;??_-;_-@_-"/>
    <numFmt numFmtId="167" formatCode="_-* #,##0.0_-;\-* #,##0.0_-;_-* &quot;-&quot;??_-;_-@_-"/>
    <numFmt numFmtId="168" formatCode="_-* #,##0.00_-;\-* #,##0.00_-;_-* &quot;-&quot;_-;_-@_-"/>
    <numFmt numFmtId="169" formatCode="_-[$€-2]\ * #,##0.0000_-;\-[$€-2]\ * #,##0.0000_-;_-[$€-2]\ * &quot;-&quot;????_-;_-@_-"/>
  </numFmts>
  <fonts count="40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Verdana"/>
      <family val="2"/>
    </font>
    <font>
      <i/>
      <sz val="10"/>
      <color indexed="12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b/>
      <i/>
      <sz val="12"/>
      <color indexed="12"/>
      <name val="Arial Narrow"/>
      <family val="2"/>
    </font>
    <font>
      <sz val="10"/>
      <color indexed="12"/>
      <name val="Arial Narrow"/>
      <family val="2"/>
    </font>
    <font>
      <b/>
      <sz val="12"/>
      <color indexed="12"/>
      <name val="Arial Narrow"/>
      <family val="2"/>
    </font>
    <font>
      <b/>
      <i/>
      <sz val="12"/>
      <color indexed="10"/>
      <name val="Arial Narrow"/>
      <family val="2"/>
    </font>
    <font>
      <b/>
      <sz val="12"/>
      <color indexed="10"/>
      <name val="Arial Narrow"/>
      <family val="2"/>
    </font>
    <font>
      <i/>
      <sz val="10"/>
      <name val="Arial Narrow"/>
      <family val="2"/>
    </font>
    <font>
      <b/>
      <sz val="8"/>
      <color indexed="10"/>
      <name val="Arial Narrow"/>
      <family val="2"/>
    </font>
    <font>
      <b/>
      <sz val="10"/>
      <color indexed="12"/>
      <name val="Arial Narrow"/>
      <family val="2"/>
    </font>
    <font>
      <i/>
      <sz val="8"/>
      <name val="Arial Narrow"/>
      <family val="2"/>
    </font>
    <font>
      <b/>
      <sz val="8"/>
      <color indexed="12"/>
      <name val="Arial Narrow"/>
      <family val="2"/>
    </font>
    <font>
      <b/>
      <sz val="12"/>
      <color indexed="11"/>
      <name val="Arial Narrow"/>
      <family val="2"/>
    </font>
    <font>
      <b/>
      <sz val="10"/>
      <color indexed="11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sz val="8"/>
      <color indexed="10"/>
      <name val="Arial Narrow"/>
      <family val="2"/>
    </font>
    <font>
      <i/>
      <sz val="10"/>
      <color indexed="10"/>
      <name val="Arial Narrow"/>
      <family val="2"/>
    </font>
    <font>
      <b/>
      <sz val="10"/>
      <name val="Arial Narrow"/>
      <family val="2"/>
    </font>
    <font>
      <b/>
      <i/>
      <sz val="12"/>
      <color indexed="17"/>
      <name val="Arial Narrow"/>
      <family val="2"/>
    </font>
    <font>
      <b/>
      <sz val="10"/>
      <color indexed="17"/>
      <name val="Arial Narrow"/>
      <family val="2"/>
    </font>
    <font>
      <sz val="8"/>
      <name val="Arial"/>
      <family val="2"/>
    </font>
    <font>
      <u/>
      <sz val="10"/>
      <color indexed="12"/>
      <name val="Verdana"/>
      <family val="2"/>
    </font>
    <font>
      <sz val="10"/>
      <name val="Verdana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2"/>
      <color indexed="57"/>
      <name val="Arial Narrow"/>
      <family val="2"/>
    </font>
    <font>
      <b/>
      <sz val="10"/>
      <color indexed="57"/>
      <name val="Arial Narrow"/>
      <family val="2"/>
    </font>
    <font>
      <sz val="10"/>
      <color indexed="10"/>
      <name val="Arial Narrow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3" fillId="0" borderId="0" xfId="0" applyFont="1"/>
    <xf numFmtId="0" fontId="0" fillId="0" borderId="0" xfId="0" applyProtection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Protection="1"/>
    <xf numFmtId="0" fontId="6" fillId="0" borderId="0" xfId="0" applyFont="1" applyAlignment="1">
      <alignment horizontal="center"/>
    </xf>
    <xf numFmtId="0" fontId="7" fillId="0" borderId="0" xfId="0" applyFont="1"/>
    <xf numFmtId="0" fontId="14" fillId="0" borderId="0" xfId="0" applyFont="1"/>
    <xf numFmtId="0" fontId="14" fillId="0" borderId="0" xfId="0" applyFont="1" applyProtection="1"/>
    <xf numFmtId="0" fontId="5" fillId="0" borderId="0" xfId="0" applyFont="1" applyBorder="1"/>
    <xf numFmtId="9" fontId="5" fillId="0" borderId="0" xfId="3" applyNumberFormat="1" applyFont="1" applyBorder="1"/>
    <xf numFmtId="41" fontId="5" fillId="0" borderId="0" xfId="0" applyNumberFormat="1" applyFont="1" applyBorder="1"/>
    <xf numFmtId="0" fontId="5" fillId="0" borderId="0" xfId="0" applyFont="1" applyBorder="1" applyProtection="1"/>
    <xf numFmtId="0" fontId="5" fillId="0" borderId="1" xfId="0" applyFont="1" applyBorder="1"/>
    <xf numFmtId="41" fontId="5" fillId="2" borderId="2" xfId="0" applyNumberFormat="1" applyFont="1" applyFill="1" applyBorder="1" applyProtection="1">
      <protection locked="0"/>
    </xf>
    <xf numFmtId="0" fontId="5" fillId="0" borderId="3" xfId="0" applyFont="1" applyBorder="1"/>
    <xf numFmtId="0" fontId="5" fillId="0" borderId="4" xfId="0" applyFont="1" applyBorder="1"/>
    <xf numFmtId="165" fontId="5" fillId="2" borderId="5" xfId="0" applyNumberFormat="1" applyFont="1" applyFill="1" applyBorder="1" applyProtection="1">
      <protection locked="0"/>
    </xf>
    <xf numFmtId="0" fontId="5" fillId="0" borderId="6" xfId="0" applyFont="1" applyBorder="1"/>
    <xf numFmtId="165" fontId="5" fillId="0" borderId="0" xfId="0" applyNumberFormat="1" applyFont="1" applyProtection="1"/>
    <xf numFmtId="165" fontId="5" fillId="0" borderId="5" xfId="0" applyNumberFormat="1" applyFont="1" applyBorder="1"/>
    <xf numFmtId="0" fontId="16" fillId="3" borderId="7" xfId="0" applyFont="1" applyFill="1" applyBorder="1"/>
    <xf numFmtId="0" fontId="7" fillId="0" borderId="0" xfId="0" applyFont="1" applyFill="1" applyBorder="1"/>
    <xf numFmtId="164" fontId="18" fillId="0" borderId="0" xfId="2" applyNumberFormat="1" applyFont="1" applyFill="1" applyBorder="1"/>
    <xf numFmtId="0" fontId="18" fillId="0" borderId="0" xfId="0" applyFont="1" applyFill="1" applyBorder="1"/>
    <xf numFmtId="0" fontId="6" fillId="0" borderId="0" xfId="0" applyFont="1" applyFill="1"/>
    <xf numFmtId="0" fontId="6" fillId="0" borderId="0" xfId="0" applyFont="1" applyFill="1" applyProtection="1"/>
    <xf numFmtId="0" fontId="16" fillId="0" borderId="0" xfId="0" applyFont="1" applyFill="1" applyBorder="1"/>
    <xf numFmtId="166" fontId="16" fillId="0" borderId="0" xfId="2" applyNumberFormat="1" applyFont="1" applyFill="1" applyBorder="1"/>
    <xf numFmtId="0" fontId="5" fillId="0" borderId="0" xfId="0" applyFont="1" applyFill="1"/>
    <xf numFmtId="0" fontId="5" fillId="0" borderId="0" xfId="0" applyFont="1" applyFill="1" applyProtection="1"/>
    <xf numFmtId="0" fontId="20" fillId="0" borderId="0" xfId="0" applyFont="1" applyFill="1" applyBorder="1"/>
    <xf numFmtId="164" fontId="20" fillId="0" borderId="0" xfId="2" applyNumberFormat="1" applyFont="1" applyFill="1" applyBorder="1"/>
    <xf numFmtId="9" fontId="5" fillId="2" borderId="2" xfId="0" applyNumberFormat="1" applyFont="1" applyFill="1" applyBorder="1" applyProtection="1">
      <protection locked="0"/>
    </xf>
    <xf numFmtId="41" fontId="5" fillId="0" borderId="5" xfId="3" applyFont="1" applyBorder="1"/>
    <xf numFmtId="0" fontId="21" fillId="0" borderId="4" xfId="0" applyFont="1" applyBorder="1"/>
    <xf numFmtId="10" fontId="21" fillId="2" borderId="5" xfId="5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>
      <alignment horizontal="center"/>
    </xf>
    <xf numFmtId="10" fontId="21" fillId="2" borderId="5" xfId="0" applyNumberFormat="1" applyFont="1" applyFill="1" applyBorder="1" applyProtection="1">
      <protection locked="0"/>
    </xf>
    <xf numFmtId="0" fontId="21" fillId="0" borderId="6" xfId="0" applyFont="1" applyBorder="1"/>
    <xf numFmtId="0" fontId="22" fillId="0" borderId="4" xfId="0" applyFont="1" applyBorder="1"/>
    <xf numFmtId="10" fontId="22" fillId="0" borderId="5" xfId="0" applyNumberFormat="1" applyFont="1" applyBorder="1"/>
    <xf numFmtId="166" fontId="21" fillId="2" borderId="5" xfId="2" applyNumberFormat="1" applyFont="1" applyFill="1" applyBorder="1" applyProtection="1">
      <protection locked="0"/>
    </xf>
    <xf numFmtId="0" fontId="21" fillId="0" borderId="8" xfId="0" applyFont="1" applyBorder="1"/>
    <xf numFmtId="166" fontId="21" fillId="2" borderId="9" xfId="2" applyNumberFormat="1" applyFont="1" applyFill="1" applyBorder="1" applyProtection="1">
      <protection locked="0"/>
    </xf>
    <xf numFmtId="0" fontId="21" fillId="0" borderId="10" xfId="0" applyFont="1" applyBorder="1"/>
    <xf numFmtId="166" fontId="21" fillId="0" borderId="9" xfId="2" applyNumberFormat="1" applyFont="1" applyBorder="1"/>
    <xf numFmtId="0" fontId="13" fillId="4" borderId="11" xfId="0" applyFont="1" applyFill="1" applyBorder="1"/>
    <xf numFmtId="0" fontId="22" fillId="4" borderId="7" xfId="0" applyFont="1" applyFill="1" applyBorder="1"/>
    <xf numFmtId="0" fontId="22" fillId="0" borderId="0" xfId="0" applyFont="1" applyFill="1" applyBorder="1"/>
    <xf numFmtId="41" fontId="22" fillId="0" borderId="0" xfId="3" applyFont="1" applyFill="1" applyBorder="1"/>
    <xf numFmtId="0" fontId="21" fillId="0" borderId="12" xfId="0" applyFont="1" applyBorder="1"/>
    <xf numFmtId="10" fontId="21" fillId="2" borderId="13" xfId="0" applyNumberFormat="1" applyFont="1" applyFill="1" applyBorder="1" applyProtection="1">
      <protection locked="0"/>
    </xf>
    <xf numFmtId="0" fontId="21" fillId="0" borderId="14" xfId="0" applyFont="1" applyBorder="1"/>
    <xf numFmtId="0" fontId="21" fillId="0" borderId="0" xfId="0" applyFont="1" applyBorder="1"/>
    <xf numFmtId="10" fontId="21" fillId="0" borderId="0" xfId="0" applyNumberFormat="1" applyFont="1" applyBorder="1"/>
    <xf numFmtId="0" fontId="13" fillId="4" borderId="12" xfId="0" applyFont="1" applyFill="1" applyBorder="1"/>
    <xf numFmtId="0" fontId="22" fillId="4" borderId="14" xfId="0" applyFont="1" applyFill="1" applyBorder="1"/>
    <xf numFmtId="0" fontId="26" fillId="5" borderId="15" xfId="0" applyFont="1" applyFill="1" applyBorder="1"/>
    <xf numFmtId="0" fontId="26" fillId="5" borderId="16" xfId="0" applyFont="1" applyFill="1" applyBorder="1"/>
    <xf numFmtId="0" fontId="27" fillId="0" borderId="0" xfId="0" applyFont="1" applyFill="1" applyBorder="1"/>
    <xf numFmtId="1" fontId="27" fillId="0" borderId="0" xfId="0" applyNumberFormat="1" applyFont="1" applyFill="1" applyBorder="1" applyAlignment="1">
      <alignment horizontal="center"/>
    </xf>
    <xf numFmtId="0" fontId="19" fillId="0" borderId="0" xfId="0" applyFont="1" applyFill="1" applyBorder="1"/>
    <xf numFmtId="167" fontId="19" fillId="0" borderId="0" xfId="2" applyNumberFormat="1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22" fillId="0" borderId="17" xfId="0" applyFont="1" applyFill="1" applyBorder="1"/>
    <xf numFmtId="0" fontId="22" fillId="0" borderId="18" xfId="0" applyFont="1" applyFill="1" applyBorder="1"/>
    <xf numFmtId="0" fontId="22" fillId="0" borderId="19" xfId="0" applyFont="1" applyFill="1" applyBorder="1"/>
    <xf numFmtId="0" fontId="22" fillId="0" borderId="20" xfId="0" applyFont="1" applyFill="1" applyBorder="1"/>
    <xf numFmtId="0" fontId="20" fillId="0" borderId="21" xfId="0" applyFont="1" applyFill="1" applyBorder="1"/>
    <xf numFmtId="0" fontId="22" fillId="0" borderId="22" xfId="0" applyFont="1" applyFill="1" applyBorder="1" applyAlignment="1">
      <alignment horizontal="left"/>
    </xf>
    <xf numFmtId="167" fontId="20" fillId="0" borderId="0" xfId="2" applyNumberFormat="1" applyFont="1" applyFill="1" applyBorder="1"/>
    <xf numFmtId="1" fontId="22" fillId="0" borderId="0" xfId="0" applyNumberFormat="1" applyFont="1"/>
    <xf numFmtId="0" fontId="21" fillId="0" borderId="0" xfId="0" applyFont="1"/>
    <xf numFmtId="0" fontId="23" fillId="0" borderId="0" xfId="0" applyFont="1"/>
    <xf numFmtId="0" fontId="21" fillId="0" borderId="0" xfId="0" applyFont="1" applyProtection="1"/>
    <xf numFmtId="1" fontId="24" fillId="0" borderId="0" xfId="0" applyNumberFormat="1" applyFont="1"/>
    <xf numFmtId="0" fontId="6" fillId="0" borderId="0" xfId="0" applyFont="1"/>
    <xf numFmtId="1" fontId="5" fillId="0" borderId="0" xfId="0" applyNumberFormat="1" applyFont="1"/>
    <xf numFmtId="1" fontId="0" fillId="0" borderId="0" xfId="0" applyNumberFormat="1"/>
    <xf numFmtId="0" fontId="30" fillId="0" borderId="0" xfId="4"/>
    <xf numFmtId="0" fontId="31" fillId="0" borderId="23" xfId="4" applyFont="1" applyBorder="1" applyAlignment="1">
      <alignment horizontal="center" vertical="center" wrapText="1"/>
    </xf>
    <xf numFmtId="0" fontId="28" fillId="0" borderId="23" xfId="4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24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26" xfId="0" applyFont="1" applyBorder="1"/>
    <xf numFmtId="0" fontId="5" fillId="0" borderId="27" xfId="0" applyFont="1" applyBorder="1"/>
    <xf numFmtId="0" fontId="11" fillId="3" borderId="28" xfId="0" applyFont="1" applyFill="1" applyBorder="1"/>
    <xf numFmtId="0" fontId="21" fillId="0" borderId="27" xfId="0" applyFont="1" applyBorder="1"/>
    <xf numFmtId="0" fontId="22" fillId="0" borderId="27" xfId="0" applyFont="1" applyBorder="1"/>
    <xf numFmtId="0" fontId="21" fillId="0" borderId="29" xfId="0" applyFont="1" applyBorder="1"/>
    <xf numFmtId="0" fontId="13" fillId="4" borderId="28" xfId="0" applyFont="1" applyFill="1" applyBorder="1"/>
    <xf numFmtId="0" fontId="21" fillId="0" borderId="30" xfId="0" applyFont="1" applyBorder="1"/>
    <xf numFmtId="0" fontId="13" fillId="4" borderId="30" xfId="0" applyFont="1" applyFill="1" applyBorder="1"/>
    <xf numFmtId="0" fontId="26" fillId="5" borderId="31" xfId="0" applyFont="1" applyFill="1" applyBorder="1"/>
    <xf numFmtId="0" fontId="22" fillId="0" borderId="32" xfId="0" applyFont="1" applyFill="1" applyBorder="1"/>
    <xf numFmtId="0" fontId="20" fillId="0" borderId="33" xfId="0" applyFont="1" applyFill="1" applyBorder="1"/>
    <xf numFmtId="0" fontId="10" fillId="0" borderId="18" xfId="0" applyFont="1" applyBorder="1" applyAlignment="1">
      <alignment horizontal="left"/>
    </xf>
    <xf numFmtId="0" fontId="9" fillId="0" borderId="17" xfId="0" applyFont="1" applyBorder="1"/>
    <xf numFmtId="0" fontId="9" fillId="0" borderId="32" xfId="0" applyFont="1" applyBorder="1"/>
    <xf numFmtId="168" fontId="11" fillId="2" borderId="32" xfId="3" applyNumberFormat="1" applyFont="1" applyFill="1" applyBorder="1" applyProtection="1">
      <protection locked="0"/>
    </xf>
    <xf numFmtId="0" fontId="12" fillId="0" borderId="21" xfId="0" applyFont="1" applyBorder="1"/>
    <xf numFmtId="0" fontId="12" fillId="0" borderId="33" xfId="0" applyFont="1" applyBorder="1"/>
    <xf numFmtId="0" fontId="35" fillId="0" borderId="22" xfId="0" applyFont="1" applyBorder="1" applyAlignment="1">
      <alignment horizontal="left"/>
    </xf>
    <xf numFmtId="165" fontId="11" fillId="3" borderId="34" xfId="2" applyNumberFormat="1" applyFont="1" applyFill="1" applyBorder="1"/>
    <xf numFmtId="165" fontId="5" fillId="0" borderId="5" xfId="3" applyNumberFormat="1" applyFont="1" applyBorder="1"/>
    <xf numFmtId="165" fontId="13" fillId="4" borderId="34" xfId="3" applyNumberFormat="1" applyFont="1" applyFill="1" applyBorder="1"/>
    <xf numFmtId="165" fontId="13" fillId="4" borderId="13" xfId="3" applyNumberFormat="1" applyFont="1" applyFill="1" applyBorder="1"/>
    <xf numFmtId="165" fontId="26" fillId="5" borderId="31" xfId="2" applyNumberFormat="1" applyFont="1" applyFill="1" applyBorder="1" applyAlignment="1"/>
    <xf numFmtId="165" fontId="22" fillId="2" borderId="32" xfId="3" applyNumberFormat="1" applyFont="1" applyFill="1" applyBorder="1" applyProtection="1">
      <protection locked="0"/>
    </xf>
    <xf numFmtId="165" fontId="22" fillId="0" borderId="0" xfId="2" applyNumberFormat="1" applyFont="1" applyFill="1" applyBorder="1"/>
    <xf numFmtId="165" fontId="22" fillId="0" borderId="33" xfId="2" applyNumberFormat="1" applyFont="1" applyFill="1" applyBorder="1"/>
    <xf numFmtId="0" fontId="17" fillId="0" borderId="0" xfId="0" applyFont="1" applyFill="1" applyBorder="1"/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1" fillId="3" borderId="11" xfId="0" applyFont="1" applyFill="1" applyBorder="1"/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166" fontId="5" fillId="0" borderId="0" xfId="0" applyNumberFormat="1" applyFont="1" applyBorder="1"/>
    <xf numFmtId="166" fontId="5" fillId="0" borderId="40" xfId="0" applyNumberFormat="1" applyFont="1" applyBorder="1"/>
    <xf numFmtId="0" fontId="10" fillId="0" borderId="41" xfId="0" applyFont="1" applyBorder="1" applyAlignment="1">
      <alignment horizontal="center"/>
    </xf>
    <xf numFmtId="165" fontId="5" fillId="0" borderId="42" xfId="3" applyNumberFormat="1" applyFont="1" applyBorder="1"/>
    <xf numFmtId="165" fontId="5" fillId="0" borderId="43" xfId="3" applyNumberFormat="1" applyFont="1" applyBorder="1"/>
    <xf numFmtId="0" fontId="33" fillId="6" borderId="37" xfId="0" applyFont="1" applyFill="1" applyBorder="1"/>
    <xf numFmtId="0" fontId="33" fillId="6" borderId="38" xfId="0" applyFont="1" applyFill="1" applyBorder="1"/>
    <xf numFmtId="167" fontId="33" fillId="6" borderId="38" xfId="2" applyNumberFormat="1" applyFont="1" applyFill="1" applyBorder="1"/>
    <xf numFmtId="0" fontId="34" fillId="6" borderId="39" xfId="0" applyFont="1" applyFill="1" applyBorder="1" applyAlignment="1">
      <alignment horizontal="left"/>
    </xf>
    <xf numFmtId="0" fontId="33" fillId="6" borderId="41" xfId="0" applyFont="1" applyFill="1" applyBorder="1"/>
    <xf numFmtId="0" fontId="33" fillId="6" borderId="42" xfId="0" applyFont="1" applyFill="1" applyBorder="1"/>
    <xf numFmtId="165" fontId="33" fillId="6" borderId="42" xfId="2" applyNumberFormat="1" applyFont="1" applyFill="1" applyBorder="1"/>
    <xf numFmtId="0" fontId="34" fillId="6" borderId="43" xfId="0" applyFont="1" applyFill="1" applyBorder="1"/>
    <xf numFmtId="0" fontId="33" fillId="6" borderId="44" xfId="0" applyFont="1" applyFill="1" applyBorder="1"/>
    <xf numFmtId="169" fontId="5" fillId="2" borderId="5" xfId="0" applyNumberFormat="1" applyFont="1" applyFill="1" applyBorder="1" applyProtection="1">
      <protection locked="0"/>
    </xf>
    <xf numFmtId="165" fontId="13" fillId="2" borderId="33" xfId="0" applyNumberFormat="1" applyFont="1" applyFill="1" applyBorder="1" applyProtection="1">
      <protection locked="0"/>
    </xf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29" fillId="0" borderId="0" xfId="1" applyAlignment="1" applyProtection="1"/>
    <xf numFmtId="165" fontId="33" fillId="6" borderId="42" xfId="2" applyNumberFormat="1" applyFont="1" applyFill="1" applyBorder="1" applyAlignment="1">
      <alignment horizontal="center"/>
    </xf>
    <xf numFmtId="165" fontId="33" fillId="6" borderId="43" xfId="2" applyNumberFormat="1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 wrapText="1"/>
    </xf>
    <xf numFmtId="0" fontId="6" fillId="0" borderId="49" xfId="0" applyFont="1" applyFill="1" applyBorder="1" applyAlignment="1">
      <alignment horizontal="center" wrapText="1"/>
    </xf>
    <xf numFmtId="0" fontId="6" fillId="0" borderId="50" xfId="0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justify" wrapText="1"/>
    </xf>
    <xf numFmtId="0" fontId="6" fillId="0" borderId="32" xfId="0" applyFont="1" applyFill="1" applyBorder="1" applyAlignment="1">
      <alignment horizontal="center" vertical="justify" wrapText="1"/>
    </xf>
    <xf numFmtId="0" fontId="6" fillId="0" borderId="18" xfId="0" applyFont="1" applyFill="1" applyBorder="1" applyAlignment="1">
      <alignment horizontal="center" vertical="justify" wrapText="1"/>
    </xf>
    <xf numFmtId="0" fontId="6" fillId="0" borderId="19" xfId="0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center" vertical="justify" wrapText="1"/>
    </xf>
    <xf numFmtId="0" fontId="6" fillId="0" borderId="20" xfId="0" applyFont="1" applyFill="1" applyBorder="1" applyAlignment="1">
      <alignment horizontal="center" vertical="justify" wrapText="1"/>
    </xf>
    <xf numFmtId="0" fontId="6" fillId="0" borderId="21" xfId="0" applyFont="1" applyFill="1" applyBorder="1" applyAlignment="1">
      <alignment horizontal="center" vertical="justify" wrapText="1"/>
    </xf>
    <xf numFmtId="0" fontId="6" fillId="0" borderId="33" xfId="0" applyFont="1" applyFill="1" applyBorder="1" applyAlignment="1">
      <alignment horizontal="center" vertical="justify" wrapText="1"/>
    </xf>
    <xf numFmtId="0" fontId="6" fillId="0" borderId="22" xfId="0" applyFont="1" applyFill="1" applyBorder="1" applyAlignment="1">
      <alignment horizontal="center" vertical="justify" wrapText="1"/>
    </xf>
    <xf numFmtId="0" fontId="5" fillId="0" borderId="0" xfId="0" applyFont="1" applyFill="1" applyAlignment="1">
      <alignment horizontal="center" wrapText="1"/>
    </xf>
    <xf numFmtId="0" fontId="11" fillId="0" borderId="44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6" fillId="0" borderId="45" xfId="0" applyFont="1" applyFill="1" applyBorder="1" applyAlignment="1">
      <alignment horizontal="center" wrapText="1"/>
    </xf>
    <xf numFmtId="0" fontId="6" fillId="0" borderId="46" xfId="0" applyFont="1" applyFill="1" applyBorder="1" applyAlignment="1">
      <alignment horizontal="center" wrapText="1"/>
    </xf>
    <xf numFmtId="0" fontId="6" fillId="0" borderId="47" xfId="0" applyFont="1" applyFill="1" applyBorder="1" applyAlignment="1">
      <alignment horizontal="center" wrapText="1"/>
    </xf>
    <xf numFmtId="0" fontId="6" fillId="0" borderId="35" xfId="0" applyFont="1" applyFill="1" applyBorder="1" applyAlignment="1">
      <alignment horizontal="center" wrapText="1"/>
    </xf>
    <xf numFmtId="0" fontId="6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6" fillId="0" borderId="35" xfId="0" applyFont="1" applyBorder="1" applyAlignment="1">
      <alignment horizontal="center" wrapText="1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11" fillId="0" borderId="0" xfId="4" applyFont="1" applyFill="1" applyAlignment="1">
      <alignment horizontal="center"/>
    </xf>
    <xf numFmtId="0" fontId="31" fillId="5" borderId="51" xfId="4" applyFont="1" applyFill="1" applyBorder="1" applyAlignment="1">
      <alignment horizontal="center" vertical="center" wrapText="1"/>
    </xf>
    <xf numFmtId="0" fontId="31" fillId="5" borderId="52" xfId="4" applyFont="1" applyFill="1" applyBorder="1" applyAlignment="1">
      <alignment horizontal="center" vertical="center" wrapText="1"/>
    </xf>
    <xf numFmtId="0" fontId="31" fillId="5" borderId="53" xfId="4" applyFont="1" applyFill="1" applyBorder="1" applyAlignment="1">
      <alignment horizontal="center" vertical="center" wrapText="1"/>
    </xf>
    <xf numFmtId="0" fontId="31" fillId="5" borderId="17" xfId="4" applyFont="1" applyFill="1" applyBorder="1" applyAlignment="1">
      <alignment horizontal="center" vertical="center" wrapText="1"/>
    </xf>
    <xf numFmtId="0" fontId="31" fillId="5" borderId="32" xfId="4" applyFont="1" applyFill="1" applyBorder="1" applyAlignment="1">
      <alignment horizontal="center" vertical="center" wrapText="1"/>
    </xf>
    <xf numFmtId="0" fontId="31" fillId="5" borderId="18" xfId="4" applyFont="1" applyFill="1" applyBorder="1" applyAlignment="1">
      <alignment horizontal="center" vertical="center" wrapText="1"/>
    </xf>
    <xf numFmtId="0" fontId="31" fillId="5" borderId="21" xfId="4" applyFont="1" applyFill="1" applyBorder="1" applyAlignment="1">
      <alignment horizontal="center" vertical="center" wrapText="1"/>
    </xf>
    <xf numFmtId="0" fontId="31" fillId="5" borderId="33" xfId="4" applyFont="1" applyFill="1" applyBorder="1" applyAlignment="1">
      <alignment horizontal="center" vertical="center" wrapText="1"/>
    </xf>
    <xf numFmtId="0" fontId="31" fillId="5" borderId="22" xfId="4" applyFont="1" applyFill="1" applyBorder="1" applyAlignment="1">
      <alignment horizontal="center" vertical="center" wrapText="1"/>
    </xf>
    <xf numFmtId="0" fontId="31" fillId="0" borderId="51" xfId="4" applyFont="1" applyBorder="1" applyAlignment="1">
      <alignment horizontal="center" vertical="center" wrapText="1"/>
    </xf>
    <xf numFmtId="0" fontId="31" fillId="0" borderId="53" xfId="4" applyFont="1" applyBorder="1" applyAlignment="1">
      <alignment horizontal="center" vertical="center" wrapText="1"/>
    </xf>
    <xf numFmtId="0" fontId="6" fillId="0" borderId="17" xfId="4" applyFont="1" applyBorder="1" applyAlignment="1">
      <alignment horizontal="center" vertical="center" wrapText="1"/>
    </xf>
    <xf numFmtId="0" fontId="6" fillId="0" borderId="32" xfId="4" applyFont="1" applyBorder="1" applyAlignment="1">
      <alignment horizontal="center" vertical="center" wrapText="1"/>
    </xf>
    <xf numFmtId="0" fontId="6" fillId="0" borderId="18" xfId="4" applyFont="1" applyBorder="1" applyAlignment="1">
      <alignment horizontal="center" vertical="center" wrapText="1"/>
    </xf>
    <xf numFmtId="0" fontId="6" fillId="0" borderId="21" xfId="4" applyFont="1" applyBorder="1" applyAlignment="1">
      <alignment horizontal="center" vertical="center" wrapText="1"/>
    </xf>
    <xf numFmtId="0" fontId="6" fillId="0" borderId="33" xfId="4" applyFont="1" applyBorder="1" applyAlignment="1">
      <alignment horizontal="center" vertical="center" wrapText="1"/>
    </xf>
    <xf numFmtId="0" fontId="6" fillId="0" borderId="22" xfId="4" applyFont="1" applyBorder="1" applyAlignment="1">
      <alignment horizontal="center" vertical="center" wrapText="1"/>
    </xf>
  </cellXfs>
  <cellStyles count="6">
    <cellStyle name="Collegamento ipertestuale" xfId="1" builtinId="8"/>
    <cellStyle name="Migliaia" xfId="2" builtinId="3"/>
    <cellStyle name="Migliaia [0]" xfId="3" builtinId="6"/>
    <cellStyle name="Normale" xfId="0" builtinId="0"/>
    <cellStyle name="Normale_PianetaSole_ecofin_v1" xfId="4"/>
    <cellStyle name="Percentuale" xfId="5" builtinId="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0</xdr:row>
      <xdr:rowOff>66675</xdr:rowOff>
    </xdr:from>
    <xdr:to>
      <xdr:col>0</xdr:col>
      <xdr:colOff>3600450</xdr:colOff>
      <xdr:row>4</xdr:row>
      <xdr:rowOff>104775</xdr:rowOff>
    </xdr:to>
    <xdr:pic>
      <xdr:nvPicPr>
        <xdr:cNvPr id="1059" name="Picture 1" descr="LogoPianetaSo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" y="66675"/>
          <a:ext cx="13906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wissgrid.ch/company/customercenter/index.html" TargetMode="Externa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M59"/>
  <sheetViews>
    <sheetView tabSelected="1" topLeftCell="A16" workbookViewId="0">
      <selection activeCell="C16" sqref="C16"/>
    </sheetView>
  </sheetViews>
  <sheetFormatPr defaultColWidth="8.7109375" defaultRowHeight="12.75"/>
  <cols>
    <col min="1" max="1" width="72" customWidth="1"/>
    <col min="2" max="2" width="5.85546875" bestFit="1" customWidth="1"/>
    <col min="3" max="3" width="15.140625" bestFit="1" customWidth="1"/>
    <col min="4" max="4" width="14.5703125" customWidth="1"/>
    <col min="5" max="5" width="1.28515625" customWidth="1"/>
    <col min="6" max="9" width="11.5703125" style="1" customWidth="1"/>
    <col min="10" max="11" width="11.5703125" customWidth="1"/>
    <col min="12" max="12" width="8.7109375" customWidth="1"/>
    <col min="13" max="13" width="8.7109375" style="2" hidden="1" customWidth="1"/>
  </cols>
  <sheetData>
    <row r="6" spans="1:13" ht="6" customHeight="1">
      <c r="A6" s="3"/>
      <c r="B6" s="3"/>
      <c r="C6" s="3"/>
      <c r="D6" s="3"/>
    </row>
    <row r="7" spans="1:13" s="5" customFormat="1">
      <c r="A7" s="197" t="s">
        <v>63</v>
      </c>
      <c r="B7" s="197"/>
      <c r="C7" s="197"/>
      <c r="D7" s="197"/>
      <c r="M7" s="6"/>
    </row>
    <row r="8" spans="1:13" s="5" customFormat="1" ht="6" customHeight="1">
      <c r="A8" s="4"/>
      <c r="B8" s="4"/>
      <c r="C8" s="4"/>
      <c r="D8" s="4"/>
      <c r="F8" s="7"/>
      <c r="G8" s="7"/>
      <c r="H8" s="7"/>
      <c r="I8" s="7"/>
      <c r="J8" s="7"/>
      <c r="K8" s="7"/>
      <c r="M8" s="6"/>
    </row>
    <row r="9" spans="1:13" s="5" customFormat="1" ht="13.5">
      <c r="A9" s="8" t="s">
        <v>0</v>
      </c>
      <c r="B9" s="8"/>
      <c r="F9" s="198" t="s">
        <v>1</v>
      </c>
      <c r="G9" s="199"/>
      <c r="H9" s="199"/>
      <c r="I9" s="199"/>
      <c r="J9" s="199"/>
      <c r="K9" s="200"/>
      <c r="M9" s="6"/>
    </row>
    <row r="10" spans="1:13" s="5" customFormat="1" ht="3.75" customHeight="1">
      <c r="F10" s="87"/>
      <c r="G10" s="87"/>
      <c r="H10" s="87"/>
      <c r="I10" s="87"/>
      <c r="J10" s="88"/>
      <c r="K10" s="88"/>
      <c r="M10" s="6"/>
    </row>
    <row r="11" spans="1:13" s="5" customFormat="1" ht="15.75">
      <c r="A11" s="112" t="s">
        <v>2</v>
      </c>
      <c r="B11" s="113"/>
      <c r="C11" s="114">
        <v>4.05</v>
      </c>
      <c r="D11" s="111" t="s">
        <v>3</v>
      </c>
      <c r="F11" s="201" t="s">
        <v>60</v>
      </c>
      <c r="G11" s="202"/>
      <c r="H11" s="202"/>
      <c r="I11" s="202"/>
      <c r="J11" s="202"/>
      <c r="K11" s="203"/>
      <c r="M11" s="6"/>
    </row>
    <row r="12" spans="1:13" s="5" customFormat="1" ht="15.75">
      <c r="A12" s="115" t="s">
        <v>74</v>
      </c>
      <c r="B12" s="116"/>
      <c r="C12" s="151">
        <v>18300</v>
      </c>
      <c r="D12" s="117" t="s">
        <v>8</v>
      </c>
      <c r="F12" s="194" t="s">
        <v>62</v>
      </c>
      <c r="G12" s="195"/>
      <c r="H12" s="195"/>
      <c r="I12" s="195"/>
      <c r="J12" s="195"/>
      <c r="K12" s="196"/>
      <c r="M12" s="6"/>
    </row>
    <row r="13" spans="1:13" s="11" customFormat="1" ht="13.5">
      <c r="C13" s="12"/>
      <c r="D13" s="13"/>
      <c r="F13" s="89"/>
      <c r="G13" s="89"/>
      <c r="H13" s="89"/>
      <c r="I13" s="89"/>
      <c r="J13" s="90"/>
      <c r="K13" s="90"/>
      <c r="M13" s="14"/>
    </row>
    <row r="14" spans="1:13" s="5" customFormat="1" ht="13.5">
      <c r="A14" s="15" t="s">
        <v>64</v>
      </c>
      <c r="B14" s="99"/>
      <c r="C14" s="16">
        <f>1200*4.05</f>
        <v>4860</v>
      </c>
      <c r="D14" s="17" t="s">
        <v>4</v>
      </c>
      <c r="F14" s="201" t="s">
        <v>60</v>
      </c>
      <c r="G14" s="202"/>
      <c r="H14" s="202"/>
      <c r="I14" s="202"/>
      <c r="J14" s="202"/>
      <c r="K14" s="203"/>
      <c r="M14" s="6"/>
    </row>
    <row r="15" spans="1:13" s="5" customFormat="1" ht="13.5">
      <c r="A15" s="18" t="s">
        <v>5</v>
      </c>
      <c r="B15" s="100"/>
      <c r="C15" s="19">
        <v>0.443</v>
      </c>
      <c r="D15" s="20" t="s">
        <v>6</v>
      </c>
      <c r="F15" s="189" t="s">
        <v>7</v>
      </c>
      <c r="G15" s="190"/>
      <c r="H15" s="190"/>
      <c r="I15" s="190"/>
      <c r="J15" s="190"/>
      <c r="K15" s="191"/>
      <c r="M15" s="6"/>
    </row>
    <row r="16" spans="1:13" s="5" customFormat="1" ht="22.5" customHeight="1">
      <c r="A16" s="18" t="str">
        <f>IF(M18,"Opzione 1 - Scambio sul posto                            Errore: scegliere una sola opzione",IF(AND(ISNUMBER($C$16),$C$16&lt;&gt;0),"==&gt; Opzione 1 - Scambio sul posto (1° anno)","         Opzione 1 - Scambio sul posto (1° anno)"))</f>
        <v xml:space="preserve">         Opzione 1 - Scambio sul posto (1° anno)</v>
      </c>
      <c r="B16" s="100"/>
      <c r="C16" s="19"/>
      <c r="D16" s="20" t="s">
        <v>6</v>
      </c>
      <c r="F16" s="192"/>
      <c r="G16" s="190"/>
      <c r="H16" s="190"/>
      <c r="I16" s="190"/>
      <c r="J16" s="190"/>
      <c r="K16" s="191"/>
      <c r="M16" s="21">
        <f>IF(ISNUMBER($C$16),$C$16,0)</f>
        <v>0</v>
      </c>
    </row>
    <row r="17" spans="1:13" s="5" customFormat="1" ht="22.5" customHeight="1">
      <c r="A17" s="18" t="str">
        <f>IF(M18,"Opzione 2 - Cessione di energia alla rete*            Errore: scegliere una sola opzione",IF(AND(ISNUMBER($C17),$C$17&lt;&gt;0),"==&gt;   Opzione 2 - Cessione di energia alla rete* (1° anno)","       Opzione 2 - Cessione di energia alla rete* (1° anno)"))</f>
        <v>==&gt;   Opzione 2 - Cessione di energia alla rete* (1° anno)</v>
      </c>
      <c r="B17" s="100"/>
      <c r="C17" s="150">
        <v>0.18</v>
      </c>
      <c r="D17" s="20" t="s">
        <v>6</v>
      </c>
      <c r="F17" s="193" t="s">
        <v>75</v>
      </c>
      <c r="G17" s="190"/>
      <c r="H17" s="190"/>
      <c r="I17" s="190"/>
      <c r="J17" s="190"/>
      <c r="K17" s="191"/>
      <c r="M17" s="21">
        <f>IF(ISNUMBER($C$17),$C$17,0)</f>
        <v>0.18</v>
      </c>
    </row>
    <row r="18" spans="1:13" s="5" customFormat="1" ht="13.5">
      <c r="A18" s="18" t="s">
        <v>65</v>
      </c>
      <c r="B18" s="100"/>
      <c r="C18" s="22">
        <f>SUM(C15:C17)</f>
        <v>0.623</v>
      </c>
      <c r="D18" s="20" t="s">
        <v>6</v>
      </c>
      <c r="F18" s="193" t="s">
        <v>61</v>
      </c>
      <c r="G18" s="190"/>
      <c r="H18" s="190"/>
      <c r="I18" s="190"/>
      <c r="J18" s="190"/>
      <c r="K18" s="191"/>
      <c r="M18" s="6" t="b">
        <f>OR(AND($M$16&lt;&gt;0,$M$17&lt;&gt;0),AND($M$16=0,$M$17=0))</f>
        <v>0</v>
      </c>
    </row>
    <row r="19" spans="1:13" s="5" customFormat="1" ht="15.75">
      <c r="A19" s="130" t="s">
        <v>66</v>
      </c>
      <c r="B19" s="101"/>
      <c r="C19" s="118">
        <f>C18*C14</f>
        <v>3027.78</v>
      </c>
      <c r="D19" s="23" t="s">
        <v>8</v>
      </c>
      <c r="F19" s="194" t="s">
        <v>61</v>
      </c>
      <c r="G19" s="195"/>
      <c r="H19" s="195"/>
      <c r="I19" s="195"/>
      <c r="J19" s="195"/>
      <c r="K19" s="196"/>
      <c r="M19" s="6"/>
    </row>
    <row r="20" spans="1:13" s="27" customFormat="1" ht="13.5">
      <c r="A20" s="126" t="s">
        <v>69</v>
      </c>
      <c r="B20" s="24"/>
      <c r="C20" s="25"/>
      <c r="D20" s="26"/>
      <c r="F20" s="91"/>
      <c r="G20" s="91"/>
      <c r="H20" s="91"/>
      <c r="I20" s="91"/>
      <c r="J20" s="92"/>
      <c r="K20" s="92"/>
      <c r="M20" s="28"/>
    </row>
    <row r="21" spans="1:13" s="31" customFormat="1" ht="14.25" thickBot="1">
      <c r="A21" s="29"/>
      <c r="B21" s="29"/>
      <c r="C21" s="30"/>
      <c r="D21" s="29"/>
      <c r="F21" s="185"/>
      <c r="G21" s="185"/>
      <c r="H21" s="185"/>
      <c r="I21" s="185"/>
      <c r="J21" s="93"/>
      <c r="K21" s="93"/>
      <c r="M21" s="32"/>
    </row>
    <row r="22" spans="1:13" s="31" customFormat="1" ht="15.75">
      <c r="A22" s="141" t="s">
        <v>9</v>
      </c>
      <c r="B22" s="142"/>
      <c r="C22" s="143">
        <f>C12/C19</f>
        <v>6.0440322612607256</v>
      </c>
      <c r="D22" s="144" t="s">
        <v>10</v>
      </c>
      <c r="F22" s="175" t="s">
        <v>11</v>
      </c>
      <c r="G22" s="176"/>
      <c r="H22" s="176"/>
      <c r="I22" s="176"/>
      <c r="J22" s="176"/>
      <c r="K22" s="177"/>
      <c r="M22" s="32"/>
    </row>
    <row r="23" spans="1:13" s="31" customFormat="1" ht="16.5" thickBot="1">
      <c r="A23" s="145" t="s">
        <v>67</v>
      </c>
      <c r="B23" s="146"/>
      <c r="C23" s="147">
        <f>(C19*20)-C12</f>
        <v>42255.600000000006</v>
      </c>
      <c r="D23" s="148" t="s">
        <v>8</v>
      </c>
      <c r="F23" s="159" t="s">
        <v>12</v>
      </c>
      <c r="G23" s="160"/>
      <c r="H23" s="160"/>
      <c r="I23" s="160"/>
      <c r="J23" s="160"/>
      <c r="K23" s="161"/>
      <c r="M23" s="32"/>
    </row>
    <row r="24" spans="1:13" s="31" customFormat="1" ht="13.5">
      <c r="A24" s="33"/>
      <c r="B24" s="33"/>
      <c r="C24" s="34"/>
      <c r="D24" s="33"/>
      <c r="F24" s="185"/>
      <c r="G24" s="185"/>
      <c r="H24" s="185"/>
      <c r="I24" s="185"/>
      <c r="J24" s="93"/>
      <c r="K24" s="93"/>
      <c r="M24" s="32"/>
    </row>
    <row r="25" spans="1:13" s="31" customFormat="1" ht="13.5">
      <c r="A25" s="8" t="s">
        <v>13</v>
      </c>
      <c r="B25" s="8"/>
      <c r="C25" s="34"/>
      <c r="D25" s="33"/>
      <c r="F25" s="185"/>
      <c r="G25" s="185"/>
      <c r="H25" s="185"/>
      <c r="I25" s="185"/>
      <c r="J25" s="93"/>
      <c r="K25" s="93"/>
      <c r="M25" s="32"/>
    </row>
    <row r="26" spans="1:13" s="31" customFormat="1" ht="3.75" customHeight="1">
      <c r="A26" s="29"/>
      <c r="B26" s="29"/>
      <c r="C26" s="30"/>
      <c r="D26" s="29"/>
      <c r="F26" s="185"/>
      <c r="G26" s="185"/>
      <c r="H26" s="185"/>
      <c r="I26" s="185"/>
      <c r="J26" s="93"/>
      <c r="K26" s="93"/>
      <c r="M26" s="32"/>
    </row>
    <row r="27" spans="1:13" s="5" customFormat="1" ht="13.5">
      <c r="A27" s="15" t="s">
        <v>14</v>
      </c>
      <c r="B27" s="99"/>
      <c r="C27" s="35">
        <v>1</v>
      </c>
      <c r="D27" s="17"/>
      <c r="F27" s="175"/>
      <c r="G27" s="176"/>
      <c r="H27" s="176"/>
      <c r="I27" s="176"/>
      <c r="J27" s="176"/>
      <c r="K27" s="177"/>
      <c r="M27" s="6"/>
    </row>
    <row r="28" spans="1:13" s="5" customFormat="1" ht="13.5">
      <c r="A28" s="18" t="s">
        <v>15</v>
      </c>
      <c r="B28" s="100"/>
      <c r="C28" s="119">
        <f>C27*C12</f>
        <v>18300</v>
      </c>
      <c r="D28" s="20" t="s">
        <v>8</v>
      </c>
      <c r="F28" s="178"/>
      <c r="G28" s="179"/>
      <c r="H28" s="179"/>
      <c r="I28" s="179"/>
      <c r="J28" s="179"/>
      <c r="K28" s="180"/>
      <c r="M28" s="6"/>
    </row>
    <row r="29" spans="1:13" s="5" customFormat="1" ht="5.0999999999999996" customHeight="1">
      <c r="A29" s="18"/>
      <c r="B29" s="100"/>
      <c r="C29" s="36"/>
      <c r="D29" s="20"/>
      <c r="F29" s="178"/>
      <c r="G29" s="179"/>
      <c r="H29" s="179"/>
      <c r="I29" s="179"/>
      <c r="J29" s="94"/>
      <c r="K29" s="95"/>
      <c r="M29" s="6"/>
    </row>
    <row r="30" spans="1:13" s="5" customFormat="1" ht="30.75" customHeight="1">
      <c r="A30" s="37" t="s">
        <v>16</v>
      </c>
      <c r="B30" s="102"/>
      <c r="C30" s="38" t="s">
        <v>110</v>
      </c>
      <c r="D30" s="39"/>
      <c r="F30" s="178" t="s">
        <v>76</v>
      </c>
      <c r="G30" s="179"/>
      <c r="H30" s="179"/>
      <c r="I30" s="179"/>
      <c r="J30" s="179"/>
      <c r="K30" s="180"/>
      <c r="M30" s="6"/>
    </row>
    <row r="31" spans="1:13" s="5" customFormat="1" ht="13.5">
      <c r="A31" s="37" t="s">
        <v>17</v>
      </c>
      <c r="B31" s="102"/>
      <c r="C31" s="40">
        <v>2.5000000000000001E-3</v>
      </c>
      <c r="D31" s="41"/>
      <c r="F31" s="178" t="s">
        <v>18</v>
      </c>
      <c r="G31" s="179"/>
      <c r="H31" s="179"/>
      <c r="I31" s="179"/>
      <c r="J31" s="179"/>
      <c r="K31" s="180"/>
      <c r="M31" s="6"/>
    </row>
    <row r="32" spans="1:13" s="5" customFormat="1" ht="13.5">
      <c r="A32" s="42" t="s">
        <v>19</v>
      </c>
      <c r="B32" s="103"/>
      <c r="C32" s="43">
        <f>SUM(C30:C31)</f>
        <v>2.5000000000000001E-3</v>
      </c>
      <c r="D32" s="41"/>
      <c r="F32" s="178" t="s">
        <v>20</v>
      </c>
      <c r="G32" s="179"/>
      <c r="H32" s="179"/>
      <c r="I32" s="179"/>
      <c r="J32" s="179"/>
      <c r="K32" s="180"/>
      <c r="M32" s="6"/>
    </row>
    <row r="33" spans="1:13" s="5" customFormat="1" ht="13.5">
      <c r="A33" s="37" t="s">
        <v>21</v>
      </c>
      <c r="B33" s="102"/>
      <c r="C33" s="44">
        <v>10</v>
      </c>
      <c r="D33" s="41" t="s">
        <v>10</v>
      </c>
      <c r="F33" s="178" t="s">
        <v>18</v>
      </c>
      <c r="G33" s="179"/>
      <c r="H33" s="179"/>
      <c r="I33" s="179"/>
      <c r="J33" s="179"/>
      <c r="K33" s="180"/>
      <c r="M33" s="6"/>
    </row>
    <row r="34" spans="1:13" s="5" customFormat="1">
      <c r="A34" s="45" t="s">
        <v>22</v>
      </c>
      <c r="B34" s="104"/>
      <c r="C34" s="46">
        <v>1</v>
      </c>
      <c r="D34" s="47" t="s">
        <v>23</v>
      </c>
      <c r="F34" s="186" t="s">
        <v>24</v>
      </c>
      <c r="G34" s="187"/>
      <c r="H34" s="187"/>
      <c r="I34" s="187"/>
      <c r="J34" s="187"/>
      <c r="K34" s="188"/>
      <c r="M34" s="6"/>
    </row>
    <row r="35" spans="1:13" s="5" customFormat="1" ht="13.5">
      <c r="A35" s="45" t="s">
        <v>25</v>
      </c>
      <c r="B35" s="104"/>
      <c r="C35" s="48">
        <f>+C33*12/C34</f>
        <v>120</v>
      </c>
      <c r="D35" s="47"/>
      <c r="F35" s="178" t="s">
        <v>26</v>
      </c>
      <c r="G35" s="179"/>
      <c r="H35" s="179"/>
      <c r="I35" s="179"/>
      <c r="J35" s="179"/>
      <c r="K35" s="180"/>
      <c r="M35" s="6"/>
    </row>
    <row r="36" spans="1:13" s="5" customFormat="1" ht="15.75">
      <c r="A36" s="49" t="s">
        <v>27</v>
      </c>
      <c r="B36" s="105"/>
      <c r="C36" s="120">
        <f>PMT((C32/12*C34),C35,-C28,0,0)*(12/C34)</f>
        <v>1853.1609199618549</v>
      </c>
      <c r="D36" s="50" t="s">
        <v>28</v>
      </c>
      <c r="F36" s="159" t="s">
        <v>29</v>
      </c>
      <c r="G36" s="160"/>
      <c r="H36" s="160"/>
      <c r="I36" s="160"/>
      <c r="J36" s="160"/>
      <c r="K36" s="161"/>
      <c r="M36" s="6"/>
    </row>
    <row r="37" spans="1:13" s="31" customFormat="1" ht="5.0999999999999996" customHeight="1">
      <c r="A37" s="51"/>
      <c r="B37" s="51"/>
      <c r="C37" s="52"/>
      <c r="D37" s="51"/>
      <c r="F37" s="96"/>
      <c r="G37" s="96"/>
      <c r="H37" s="96"/>
      <c r="I37" s="96"/>
      <c r="J37" s="93"/>
      <c r="K37" s="93"/>
      <c r="M37" s="32"/>
    </row>
    <row r="38" spans="1:13" s="5" customFormat="1" ht="29.25" customHeight="1">
      <c r="A38" s="53" t="s">
        <v>30</v>
      </c>
      <c r="B38" s="106"/>
      <c r="C38" s="54">
        <v>0</v>
      </c>
      <c r="D38" s="55" t="s">
        <v>31</v>
      </c>
      <c r="F38" s="182" t="s">
        <v>32</v>
      </c>
      <c r="G38" s="183"/>
      <c r="H38" s="183"/>
      <c r="I38" s="183"/>
      <c r="J38" s="183"/>
      <c r="K38" s="184"/>
      <c r="M38" s="6"/>
    </row>
    <row r="39" spans="1:13" s="5" customFormat="1" ht="5.0999999999999996" customHeight="1">
      <c r="A39" s="56"/>
      <c r="B39" s="56"/>
      <c r="C39" s="57"/>
      <c r="D39" s="56"/>
      <c r="F39" s="91"/>
      <c r="G39" s="91"/>
      <c r="H39" s="91"/>
      <c r="I39" s="91"/>
      <c r="J39" s="88"/>
      <c r="K39" s="88"/>
      <c r="M39" s="6"/>
    </row>
    <row r="40" spans="1:13" s="5" customFormat="1" ht="15.75">
      <c r="A40" s="58" t="s">
        <v>68</v>
      </c>
      <c r="B40" s="107"/>
      <c r="C40" s="121">
        <f>C36+(C12*C38)</f>
        <v>1853.1609199618549</v>
      </c>
      <c r="D40" s="59" t="s">
        <v>28</v>
      </c>
      <c r="F40" s="182" t="s">
        <v>33</v>
      </c>
      <c r="G40" s="183"/>
      <c r="H40" s="183"/>
      <c r="I40" s="183"/>
      <c r="J40" s="183"/>
      <c r="K40" s="184"/>
      <c r="M40" s="6"/>
    </row>
    <row r="41" spans="1:13" s="5" customFormat="1" ht="13.5">
      <c r="F41" s="185"/>
      <c r="G41" s="185"/>
      <c r="H41" s="185"/>
      <c r="I41" s="185"/>
      <c r="J41" s="88"/>
      <c r="K41" s="88"/>
      <c r="M41" s="6"/>
    </row>
    <row r="42" spans="1:13" s="9" customFormat="1" ht="21.75" customHeight="1">
      <c r="A42" s="60" t="s">
        <v>34</v>
      </c>
      <c r="B42" s="108"/>
      <c r="C42" s="122">
        <f>C19-C40</f>
        <v>1174.6190800381453</v>
      </c>
      <c r="D42" s="61" t="s">
        <v>8</v>
      </c>
      <c r="F42" s="182" t="s">
        <v>35</v>
      </c>
      <c r="G42" s="183"/>
      <c r="H42" s="183"/>
      <c r="I42" s="183"/>
      <c r="J42" s="183"/>
      <c r="K42" s="184"/>
      <c r="M42" s="10"/>
    </row>
    <row r="43" spans="1:13" s="31" customFormat="1" ht="13.5" thickBot="1">
      <c r="A43" s="62"/>
      <c r="B43" s="62"/>
      <c r="C43" s="63"/>
      <c r="D43" s="62"/>
      <c r="F43" s="171"/>
      <c r="G43" s="171"/>
      <c r="H43" s="171"/>
      <c r="I43" s="171"/>
      <c r="J43" s="93"/>
      <c r="K43" s="93"/>
      <c r="M43" s="32"/>
    </row>
    <row r="44" spans="1:13" s="5" customFormat="1" ht="16.5" thickBot="1">
      <c r="A44" s="172" t="s">
        <v>36</v>
      </c>
      <c r="B44" s="173"/>
      <c r="C44" s="173"/>
      <c r="D44" s="174"/>
      <c r="F44" s="175"/>
      <c r="G44" s="176"/>
      <c r="H44" s="176"/>
      <c r="I44" s="176"/>
      <c r="J44" s="176"/>
      <c r="K44" s="177"/>
      <c r="M44" s="6"/>
    </row>
    <row r="45" spans="1:13" s="5" customFormat="1" ht="15.75">
      <c r="A45" s="131"/>
      <c r="B45" s="132"/>
      <c r="C45" s="133" t="s">
        <v>70</v>
      </c>
      <c r="D45" s="134" t="s">
        <v>71</v>
      </c>
      <c r="F45" s="178"/>
      <c r="G45" s="179"/>
      <c r="H45" s="179"/>
      <c r="I45" s="179"/>
      <c r="J45" s="179"/>
      <c r="K45" s="180"/>
      <c r="M45" s="6"/>
    </row>
    <row r="46" spans="1:13" s="5" customFormat="1" ht="13.5">
      <c r="A46" s="181" t="s">
        <v>72</v>
      </c>
      <c r="B46" s="135" t="s">
        <v>10</v>
      </c>
      <c r="C46" s="136">
        <f>C33</f>
        <v>10</v>
      </c>
      <c r="D46" s="137">
        <f>20-C33</f>
        <v>10</v>
      </c>
      <c r="F46" s="127"/>
      <c r="G46" s="128"/>
      <c r="H46" s="128"/>
      <c r="I46" s="128"/>
      <c r="J46" s="128"/>
      <c r="K46" s="129"/>
      <c r="M46" s="6"/>
    </row>
    <row r="47" spans="1:13" s="5" customFormat="1" ht="14.25" thickBot="1">
      <c r="A47" s="181"/>
      <c r="B47" s="138" t="s">
        <v>8</v>
      </c>
      <c r="C47" s="139">
        <f>C42*C33</f>
        <v>11746.190800381453</v>
      </c>
      <c r="D47" s="140">
        <f>C19*(20-C33)</f>
        <v>30277.800000000003</v>
      </c>
      <c r="F47" s="178"/>
      <c r="G47" s="179"/>
      <c r="H47" s="179"/>
      <c r="I47" s="179"/>
      <c r="J47" s="179"/>
      <c r="K47" s="180"/>
      <c r="M47" s="6"/>
    </row>
    <row r="48" spans="1:13" s="5" customFormat="1" ht="18.75" customHeight="1" thickBot="1">
      <c r="A48" s="149" t="s">
        <v>73</v>
      </c>
      <c r="B48" s="146"/>
      <c r="C48" s="157">
        <f>C47+D47-(C12-C28)</f>
        <v>42023.990800381456</v>
      </c>
      <c r="D48" s="158"/>
      <c r="F48" s="159" t="s">
        <v>37</v>
      </c>
      <c r="G48" s="160"/>
      <c r="H48" s="160"/>
      <c r="I48" s="160"/>
      <c r="J48" s="160"/>
      <c r="K48" s="161"/>
      <c r="M48" s="6"/>
    </row>
    <row r="49" spans="1:13" s="67" customFormat="1" ht="15.75">
      <c r="A49" s="64"/>
      <c r="B49" s="64"/>
      <c r="C49" s="65"/>
      <c r="D49" s="66"/>
      <c r="F49" s="97"/>
      <c r="G49" s="97"/>
      <c r="H49" s="97"/>
      <c r="I49" s="97"/>
      <c r="J49" s="98"/>
      <c r="K49" s="98"/>
      <c r="M49" s="68"/>
    </row>
    <row r="50" spans="1:13" s="31" customFormat="1" ht="13.5">
      <c r="A50" s="69" t="s">
        <v>38</v>
      </c>
      <c r="B50" s="109"/>
      <c r="C50" s="123">
        <v>0</v>
      </c>
      <c r="D50" s="70" t="s">
        <v>39</v>
      </c>
      <c r="F50" s="162" t="s">
        <v>40</v>
      </c>
      <c r="G50" s="163"/>
      <c r="H50" s="163"/>
      <c r="I50" s="163"/>
      <c r="J50" s="163"/>
      <c r="K50" s="164"/>
      <c r="M50" s="32"/>
    </row>
    <row r="51" spans="1:13" s="31" customFormat="1" ht="12.75" customHeight="1">
      <c r="A51" s="71"/>
      <c r="B51" s="51"/>
      <c r="C51" s="124">
        <f>C50*C11</f>
        <v>0</v>
      </c>
      <c r="D51" s="72" t="s">
        <v>31</v>
      </c>
      <c r="F51" s="165"/>
      <c r="G51" s="166"/>
      <c r="H51" s="166"/>
      <c r="I51" s="166"/>
      <c r="J51" s="166"/>
      <c r="K51" s="167"/>
      <c r="M51" s="32"/>
    </row>
    <row r="52" spans="1:13" s="67" customFormat="1">
      <c r="A52" s="73"/>
      <c r="B52" s="110"/>
      <c r="C52" s="125">
        <f>C51*5</f>
        <v>0</v>
      </c>
      <c r="D52" s="74" t="s">
        <v>41</v>
      </c>
      <c r="F52" s="168"/>
      <c r="G52" s="169"/>
      <c r="H52" s="169"/>
      <c r="I52" s="169"/>
      <c r="J52" s="169"/>
      <c r="K52" s="170"/>
      <c r="M52" s="68"/>
    </row>
    <row r="53" spans="1:13" s="67" customFormat="1">
      <c r="A53" s="33"/>
      <c r="B53" s="33"/>
      <c r="C53" s="75"/>
      <c r="D53" s="66"/>
      <c r="M53" s="68"/>
    </row>
    <row r="54" spans="1:13" s="77" customFormat="1" ht="13.5">
      <c r="A54" s="76" t="s">
        <v>42</v>
      </c>
      <c r="B54" s="76"/>
      <c r="F54" s="78"/>
      <c r="G54" s="78"/>
      <c r="H54" s="78"/>
      <c r="I54" s="78"/>
      <c r="M54" s="79"/>
    </row>
    <row r="55" spans="1:13" s="5" customFormat="1" ht="13.5">
      <c r="A55" s="80" t="s">
        <v>43</v>
      </c>
      <c r="B55" s="80"/>
      <c r="F55" s="81"/>
      <c r="G55" s="81"/>
      <c r="H55" s="81"/>
      <c r="I55" s="81"/>
      <c r="M55" s="6"/>
    </row>
    <row r="56" spans="1:13" s="5" customFormat="1" ht="13.5">
      <c r="A56" s="82"/>
      <c r="B56" s="82"/>
      <c r="F56" s="81"/>
      <c r="G56" s="81"/>
      <c r="H56" s="81"/>
      <c r="I56" s="81"/>
      <c r="M56" s="6"/>
    </row>
    <row r="57" spans="1:13">
      <c r="A57" s="83"/>
      <c r="B57" s="83"/>
    </row>
    <row r="58" spans="1:13">
      <c r="A58" s="83"/>
      <c r="B58" s="83"/>
    </row>
    <row r="59" spans="1:13">
      <c r="A59" s="83"/>
      <c r="B59" s="83"/>
    </row>
  </sheetData>
  <sheetProtection password="CCD6" sheet="1" objects="1" scenarios="1"/>
  <mergeCells count="39">
    <mergeCell ref="A7:D7"/>
    <mergeCell ref="F9:K9"/>
    <mergeCell ref="F11:K11"/>
    <mergeCell ref="F12:K12"/>
    <mergeCell ref="F14:K14"/>
    <mergeCell ref="F15:K15"/>
    <mergeCell ref="F16:K16"/>
    <mergeCell ref="F17:K17"/>
    <mergeCell ref="F18:K18"/>
    <mergeCell ref="F19:K19"/>
    <mergeCell ref="F21:I21"/>
    <mergeCell ref="F22:K22"/>
    <mergeCell ref="F23:K23"/>
    <mergeCell ref="F24:I24"/>
    <mergeCell ref="F25:I25"/>
    <mergeCell ref="F26:I26"/>
    <mergeCell ref="F27:K27"/>
    <mergeCell ref="F28:K28"/>
    <mergeCell ref="F29:I29"/>
    <mergeCell ref="F30:K30"/>
    <mergeCell ref="F31:K31"/>
    <mergeCell ref="F32:K32"/>
    <mergeCell ref="F33:K33"/>
    <mergeCell ref="F34:K34"/>
    <mergeCell ref="F35:K35"/>
    <mergeCell ref="F36:K36"/>
    <mergeCell ref="F38:K38"/>
    <mergeCell ref="F40:K40"/>
    <mergeCell ref="F41:I41"/>
    <mergeCell ref="F42:K42"/>
    <mergeCell ref="C48:D48"/>
    <mergeCell ref="F48:K48"/>
    <mergeCell ref="F50:K52"/>
    <mergeCell ref="F43:I43"/>
    <mergeCell ref="A44:D44"/>
    <mergeCell ref="F44:K44"/>
    <mergeCell ref="F45:K45"/>
    <mergeCell ref="F47:K47"/>
    <mergeCell ref="A46:A47"/>
  </mergeCells>
  <phoneticPr fontId="28" type="noConversion"/>
  <conditionalFormatting sqref="A16:B16">
    <cfRule type="expression" dxfId="1" priority="1" stopIfTrue="1">
      <formula>M18</formula>
    </cfRule>
  </conditionalFormatting>
  <conditionalFormatting sqref="A17:B17">
    <cfRule type="expression" dxfId="0" priority="2" stopIfTrue="1">
      <formula>M18</formula>
    </cfRule>
  </conditionalFormatting>
  <printOptions gridLines="1"/>
  <pageMargins left="0.74803149606299213" right="0.74803149606299213" top="0.98425196850393704" bottom="0.98425196850393704" header="0.51181102362204722" footer="0.51181102362204722"/>
  <pageSetup paperSize="9" scale="8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12"/>
  <sheetViews>
    <sheetView zoomScale="150" workbookViewId="0">
      <selection activeCell="E40" sqref="E40"/>
    </sheetView>
  </sheetViews>
  <sheetFormatPr defaultColWidth="12.5703125" defaultRowHeight="12.75"/>
  <cols>
    <col min="1" max="1" width="14.28515625" style="84" customWidth="1"/>
    <col min="2" max="4" width="16.42578125" style="84" customWidth="1"/>
    <col min="5" max="16384" width="12.5703125" style="84"/>
  </cols>
  <sheetData>
    <row r="2" spans="1:4" ht="15.75">
      <c r="A2" s="204" t="s">
        <v>45</v>
      </c>
      <c r="B2" s="204"/>
      <c r="C2" s="204"/>
      <c r="D2" s="204"/>
    </row>
    <row r="4" spans="1:4" ht="18" customHeight="1">
      <c r="A4" s="205" t="s">
        <v>46</v>
      </c>
      <c r="B4" s="208" t="s">
        <v>59</v>
      </c>
      <c r="C4" s="209"/>
      <c r="D4" s="210"/>
    </row>
    <row r="5" spans="1:4" ht="17.100000000000001" customHeight="1">
      <c r="A5" s="206"/>
      <c r="B5" s="211"/>
      <c r="C5" s="212"/>
      <c r="D5" s="213"/>
    </row>
    <row r="6" spans="1:4" ht="12.75" customHeight="1">
      <c r="A6" s="206"/>
      <c r="B6" s="214" t="s">
        <v>44</v>
      </c>
      <c r="C6" s="214" t="s">
        <v>47</v>
      </c>
      <c r="D6" s="214" t="s">
        <v>48</v>
      </c>
    </row>
    <row r="7" spans="1:4" ht="63.75" customHeight="1">
      <c r="A7" s="206"/>
      <c r="B7" s="215"/>
      <c r="C7" s="215"/>
      <c r="D7" s="215"/>
    </row>
    <row r="8" spans="1:4" ht="18.75" customHeight="1">
      <c r="A8" s="206"/>
      <c r="B8" s="85" t="s">
        <v>49</v>
      </c>
      <c r="C8" s="86" t="s">
        <v>50</v>
      </c>
      <c r="D8" s="86" t="s">
        <v>51</v>
      </c>
    </row>
    <row r="9" spans="1:4" ht="18.75" customHeight="1">
      <c r="A9" s="206"/>
      <c r="B9" s="85" t="s">
        <v>52</v>
      </c>
      <c r="C9" s="86" t="s">
        <v>53</v>
      </c>
      <c r="D9" s="86" t="s">
        <v>54</v>
      </c>
    </row>
    <row r="10" spans="1:4" ht="18.75" customHeight="1">
      <c r="A10" s="206"/>
      <c r="B10" s="85" t="s">
        <v>55</v>
      </c>
      <c r="C10" s="86" t="s">
        <v>56</v>
      </c>
      <c r="D10" s="86" t="s">
        <v>57</v>
      </c>
    </row>
    <row r="11" spans="1:4" ht="12.75" customHeight="1">
      <c r="A11" s="206"/>
      <c r="B11" s="216" t="s">
        <v>58</v>
      </c>
      <c r="C11" s="217"/>
      <c r="D11" s="218"/>
    </row>
    <row r="12" spans="1:4" ht="12" customHeight="1">
      <c r="A12" s="207"/>
      <c r="B12" s="219"/>
      <c r="C12" s="220"/>
      <c r="D12" s="221"/>
    </row>
  </sheetData>
  <sheetProtection password="CCD6" sheet="1" objects="1" scenarios="1"/>
  <mergeCells count="7">
    <mergeCell ref="A2:D2"/>
    <mergeCell ref="A4:A12"/>
    <mergeCell ref="B4:D5"/>
    <mergeCell ref="B6:B7"/>
    <mergeCell ref="C6:C7"/>
    <mergeCell ref="D6:D7"/>
    <mergeCell ref="B11:D12"/>
  </mergeCells>
  <phoneticPr fontId="2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6"/>
  <sheetViews>
    <sheetView topLeftCell="A3" workbookViewId="0">
      <selection activeCell="K14" sqref="K14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s="152" t="s">
        <v>81</v>
      </c>
    </row>
    <row r="8" spans="1:1">
      <c r="A8" s="152" t="s">
        <v>82</v>
      </c>
    </row>
    <row r="9" spans="1:1">
      <c r="A9" s="152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84</v>
      </c>
    </row>
    <row r="17" spans="1:1">
      <c r="A17" t="s">
        <v>90</v>
      </c>
    </row>
    <row r="18" spans="1:1">
      <c r="A18" t="s">
        <v>84</v>
      </c>
    </row>
    <row r="19" spans="1:1">
      <c r="A19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84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1"/>
  <dimension ref="A1:A36"/>
  <sheetViews>
    <sheetView workbookViewId="0">
      <selection activeCell="I38" sqref="I38"/>
    </sheetView>
  </sheetViews>
  <sheetFormatPr defaultRowHeight="12.75"/>
  <sheetData>
    <row r="1" spans="1:1">
      <c r="A1" s="152" t="s">
        <v>77</v>
      </c>
    </row>
    <row r="2" spans="1:1">
      <c r="A2" t="s">
        <v>78</v>
      </c>
    </row>
    <row r="3" spans="1:1" ht="23.25">
      <c r="A3" s="153" t="s">
        <v>102</v>
      </c>
    </row>
    <row r="5" spans="1:1" ht="18">
      <c r="A5" s="154" t="s">
        <v>103</v>
      </c>
    </row>
    <row r="7" spans="1:1">
      <c r="A7" t="s">
        <v>104</v>
      </c>
    </row>
    <row r="8" spans="1:1">
      <c r="A8" s="155" t="s">
        <v>105</v>
      </c>
    </row>
    <row r="11" spans="1:1">
      <c r="A11" t="s">
        <v>106</v>
      </c>
    </row>
    <row r="12" spans="1:1">
      <c r="A12" s="155" t="s">
        <v>107</v>
      </c>
    </row>
    <row r="15" spans="1:1">
      <c r="A15" t="s">
        <v>108</v>
      </c>
    </row>
    <row r="17" spans="1:1">
      <c r="A17" s="156" t="s">
        <v>109</v>
      </c>
    </row>
    <row r="32" spans="1:1">
      <c r="A32" t="s">
        <v>101</v>
      </c>
    </row>
    <row r="36" spans="1:1">
      <c r="A36" t="s">
        <v>78</v>
      </c>
    </row>
  </sheetData>
  <phoneticPr fontId="28" type="noConversion"/>
  <hyperlinks>
    <hyperlink ref="A17" r:id="rId1" tooltip="Contatto clienti e informazione" display="http://www.swissgrid.ch/company/customercenter/index.html"/>
  </hyperlinks>
  <pageMargins left="0.75" right="0.75" top="1" bottom="1" header="0.5" footer="0.5"/>
  <pageSetup paperSize="9" orientation="portrait" r:id="rId2"/>
  <headerFooter alignWithMargins="0"/>
  <legacyDrawing r:id="rId3"/>
  <controls>
    <control shapeId="2051" r:id="rId4" name="Control 3"/>
    <control shapeId="2050" r:id="rId5" name="Control 2"/>
    <control shapeId="2049" r:id="rId6" name="Control 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Calcolo economico finanziario</vt:lpstr>
      <vt:lpstr>Tariffe manutezione</vt:lpstr>
      <vt:lpstr>Tariffe elettriche</vt:lpstr>
      <vt:lpstr>Calcolo_RIC</vt:lpstr>
      <vt:lpstr>'Calcolo economico finanziario'!Area_stampa</vt:lpstr>
    </vt:vector>
  </TitlesOfParts>
  <Company>Beghelli S.p.A.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Beghelli S.p.A.</dc:creator>
  <cp:lastModifiedBy>utente</cp:lastModifiedBy>
  <cp:lastPrinted>2010-02-02T17:47:41Z</cp:lastPrinted>
  <dcterms:created xsi:type="dcterms:W3CDTF">2007-11-26T09:09:16Z</dcterms:created>
  <dcterms:modified xsi:type="dcterms:W3CDTF">2010-05-19T13:51:37Z</dcterms:modified>
</cp:coreProperties>
</file>